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8800" windowHeight="12300"/>
  </bookViews>
  <sheets>
    <sheet name="F5 Analyse" sheetId="1" r:id="rId1"/>
  </sheets>
  <externalReferences>
    <externalReference r:id="rId2"/>
  </externalReferences>
  <definedNames>
    <definedName name="Curr">'[1]F1 DB'!$S$1</definedName>
    <definedName name="_xlnm.Print_Area" localSheetId="0">'F5 Analyse'!$B$1:$AB$32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U30" i="1"/>
  <c r="E4" i="1"/>
  <c r="E5" i="1"/>
  <c r="G7" i="1"/>
  <c r="U7" i="1"/>
  <c r="G8" i="1"/>
  <c r="U8" i="1"/>
  <c r="G9" i="1"/>
  <c r="K9" i="1"/>
  <c r="U9" i="1"/>
  <c r="E11" i="1"/>
  <c r="G11" i="1"/>
  <c r="K11" i="1"/>
  <c r="U11" i="1"/>
  <c r="E13" i="1"/>
  <c r="G13" i="1"/>
  <c r="K13" i="1"/>
  <c r="U13" i="1"/>
  <c r="G16" i="1"/>
  <c r="K16" i="1"/>
  <c r="U16" i="1"/>
  <c r="E22" i="1"/>
  <c r="G22" i="1"/>
  <c r="K22" i="1"/>
  <c r="U22" i="1"/>
  <c r="E23" i="1"/>
  <c r="G23" i="1"/>
  <c r="K23" i="1"/>
  <c r="U23" i="1"/>
  <c r="E24" i="1"/>
  <c r="G24" i="1"/>
  <c r="K24" i="1"/>
  <c r="U24" i="1"/>
  <c r="E25" i="1"/>
  <c r="G25" i="1"/>
  <c r="K25" i="1"/>
  <c r="U25" i="1"/>
  <c r="G26" i="1"/>
  <c r="K26" i="1"/>
  <c r="U26" i="1"/>
  <c r="G27" i="1"/>
  <c r="K27" i="1"/>
  <c r="U27" i="1"/>
  <c r="U29" i="1"/>
  <c r="U31" i="1"/>
  <c r="T30" i="1"/>
  <c r="T7" i="1"/>
  <c r="T8" i="1"/>
  <c r="T9" i="1"/>
  <c r="T11" i="1"/>
  <c r="G15" i="1"/>
  <c r="K15" i="1"/>
  <c r="T15" i="1"/>
  <c r="T16" i="1"/>
  <c r="T22" i="1"/>
  <c r="T23" i="1"/>
  <c r="T24" i="1"/>
  <c r="T26" i="1"/>
  <c r="T27" i="1"/>
  <c r="T29" i="1"/>
  <c r="T31" i="1"/>
  <c r="S30" i="1"/>
  <c r="S7" i="1"/>
  <c r="S8" i="1"/>
  <c r="S9" i="1"/>
  <c r="S13" i="1"/>
  <c r="S15" i="1"/>
  <c r="S16" i="1"/>
  <c r="S22" i="1"/>
  <c r="S23" i="1"/>
  <c r="S25" i="1"/>
  <c r="S26" i="1"/>
  <c r="S27" i="1"/>
  <c r="S29" i="1"/>
  <c r="S31" i="1"/>
  <c r="G5" i="1"/>
  <c r="AA28" i="1"/>
  <c r="Y8" i="1"/>
  <c r="Y9" i="1"/>
  <c r="Y11" i="1"/>
  <c r="Y13" i="1"/>
  <c r="Y15" i="1"/>
  <c r="Y16" i="1"/>
  <c r="Y22" i="1"/>
  <c r="Y23" i="1"/>
  <c r="Y24" i="1"/>
  <c r="Y25" i="1"/>
  <c r="Y26" i="1"/>
  <c r="Y27" i="1"/>
  <c r="Y28" i="1"/>
  <c r="Z28" i="1"/>
  <c r="O7" i="1"/>
  <c r="O8" i="1"/>
  <c r="O9" i="1"/>
  <c r="O10" i="1"/>
  <c r="O11" i="1"/>
  <c r="O12" i="1"/>
  <c r="O13" i="1"/>
  <c r="O14" i="1"/>
  <c r="O15" i="1"/>
  <c r="O16" i="1"/>
  <c r="O17" i="1"/>
  <c r="O22" i="1"/>
  <c r="O23" i="1"/>
  <c r="O24" i="1"/>
  <c r="O25" i="1"/>
  <c r="O26" i="1"/>
  <c r="O27" i="1"/>
  <c r="O28" i="1"/>
  <c r="K10" i="1"/>
  <c r="K12" i="1"/>
  <c r="K14" i="1"/>
  <c r="K17" i="1"/>
  <c r="K28" i="1"/>
  <c r="F27" i="1"/>
  <c r="F26" i="1"/>
  <c r="F24" i="1"/>
  <c r="F23" i="1"/>
  <c r="F22" i="1"/>
  <c r="U19" i="1"/>
  <c r="U18" i="1"/>
  <c r="U20" i="1"/>
  <c r="T19" i="1"/>
  <c r="T18" i="1"/>
  <c r="T20" i="1"/>
  <c r="S19" i="1"/>
  <c r="S18" i="1"/>
  <c r="S20" i="1"/>
  <c r="Z8" i="1"/>
  <c r="Z9" i="1"/>
  <c r="Z11" i="1"/>
  <c r="Z12" i="1"/>
  <c r="Z13" i="1"/>
  <c r="Z14" i="1"/>
  <c r="Z15" i="1"/>
  <c r="Z16" i="1"/>
  <c r="Z17" i="1"/>
  <c r="AA17" i="1"/>
  <c r="AA16" i="1"/>
  <c r="F16" i="1"/>
  <c r="AA14" i="1"/>
  <c r="AA13" i="1"/>
  <c r="AA12" i="1"/>
  <c r="AA11" i="1"/>
  <c r="F11" i="1"/>
  <c r="F9" i="1"/>
  <c r="F8" i="1"/>
  <c r="F7" i="1"/>
  <c r="F5" i="1"/>
  <c r="F4" i="1"/>
  <c r="Y1" i="1"/>
  <c r="L1" i="1"/>
</calcChain>
</file>

<file path=xl/comments1.xml><?xml version="1.0" encoding="utf-8"?>
<comments xmlns="http://schemas.openxmlformats.org/spreadsheetml/2006/main">
  <authors>
    <author>Christian.Schuh@fh-weihenstephan.de</author>
    <author>Ch. Schuh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Y1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9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</commentList>
</comments>
</file>

<file path=xl/sharedStrings.xml><?xml version="1.0" encoding="utf-8"?>
<sst xmlns="http://schemas.openxmlformats.org/spreadsheetml/2006/main" count="50" uniqueCount="45">
  <si>
    <t>ØÇ³íáñ 1</t>
  </si>
  <si>
    <t>&lt; ²ÕÛáõë³Ï 5 &gt;</t>
  </si>
  <si>
    <t>²ñï³¹ñ. ·áñÍÁÝÃ³óÇ ³ñ¹ÛáõÝ³í»ïáõÃÛ³Ý óáõó³ÝÇßÝ»ñÁ</t>
  </si>
  <si>
    <t>ÐÇÙÝ. ³ñï`</t>
  </si>
  <si>
    <t>´»ñù`</t>
  </si>
  <si>
    <t>Ì³Ëù»ñ</t>
  </si>
  <si>
    <t>êº /</t>
  </si>
  <si>
    <t>¶áñÍáÝÝ»ñÇ ÷áËÑ³ïáõóáõÙ</t>
  </si>
  <si>
    <r>
      <t>Üí³½³·áõÛÝ ·ÇÝ</t>
    </r>
    <r>
      <rPr>
        <b/>
        <sz val="7"/>
        <rFont val="Arial AM"/>
        <family val="2"/>
      </rPr>
      <t xml:space="preserve"> </t>
    </r>
  </si>
  <si>
    <t>¶ÇÝ`</t>
  </si>
  <si>
    <t>Ò»éÝ-ß³Ñ.</t>
  </si>
  <si>
    <t>Î³åÇï. (€)</t>
  </si>
  <si>
    <t>²ßË³ï.(Å)</t>
  </si>
  <si>
    <t>ÐáÕ (Ñ³)</t>
  </si>
  <si>
    <t>»ñÏ³ñ³Å.</t>
  </si>
  <si>
    <t>Ï³ñ×³Å.</t>
  </si>
  <si>
    <t>ÐÇÙÝ³Ï³Ý ³ñ¹³¹ñ³Ýù</t>
  </si>
  <si>
    <t>àõÕ»ÏóáÕ ³ñï. Ñ³ëáõÛÃ (Ý³¢ ëáõµë.)</t>
  </si>
  <si>
    <t>öá÷áË³Ï³Ý Í³Ëù»ñ (Øº-Çó)</t>
  </si>
  <si>
    <t>ê³ÑÙ³Ý³ÛÇÝ »Ï³Ùáõï (åñ³ÏïÇÏ »Õ³Ý³Ï)</t>
  </si>
  <si>
    <t>Þñç.ÙÇç.û·ï.Í³Ëù»ñ</t>
  </si>
  <si>
    <t>àõß³¹ñáõÃÛáõÝ` ³Ûëï»Õ µ³Ý³Ó¢ ¿</t>
  </si>
  <si>
    <t>²ñï³¹ñáõÃÛ³Ý ë³ÑÙ³Ý I</t>
  </si>
  <si>
    <t>²ßË³ï³í³ñÓÇ å³Ñ³Ýç</t>
  </si>
  <si>
    <r>
      <t xml:space="preserve">Å  </t>
    </r>
    <r>
      <rPr>
        <sz val="10"/>
        <rFont val="Arial"/>
        <family val="2"/>
      </rPr>
      <t>×</t>
    </r>
  </si>
  <si>
    <t>²ñï³¹ñáõÃÛ³Ý ë³ÑÙ³Ý II</t>
  </si>
  <si>
    <t>ÐáÕÇ ³ÛÉÁÝïñ.û·ï.Í³Ëù»ñ</t>
  </si>
  <si>
    <r>
      <t xml:space="preserve">Ñ³  </t>
    </r>
    <r>
      <rPr>
        <sz val="10"/>
        <rFont val="Arial"/>
        <family val="2"/>
      </rPr>
      <t>×</t>
    </r>
  </si>
  <si>
    <t>²ÛÉ Í³Ëù»ñ</t>
  </si>
  <si>
    <t>²ñï³¹ñáõÃÛ³Ý ë³ÑÙ³Ý III</t>
  </si>
  <si>
    <t>¶áñÍáÝÝ»ñÇ</t>
  </si>
  <si>
    <t>·áñÍ. Ñ³ïáõóáõÙ</t>
  </si>
  <si>
    <t>Ï³ñ×³Å³ÙÏ»ï</t>
  </si>
  <si>
    <t>·áñÍ.û·ï.ù³Ý³Ï</t>
  </si>
  <si>
    <t>÷áËÑ³ïáõóáõÙ</t>
  </si>
  <si>
    <t>·áñÍáÝÝ»ñÇ ÷áËÑ³ïáõóáõÙ</t>
  </si>
  <si>
    <t>²ÙáñïÇ½³óÇ³ ë³ñù³íáñ.`</t>
  </si>
  <si>
    <t>²ÙáñïÇ½³óÇ³ ß»Ýù»ñ`</t>
  </si>
  <si>
    <t>Ð³ëï.ÙÇç.û·ï.Í³Ëù»ñ</t>
  </si>
  <si>
    <t>ÀÝ¹Ñ.³ßË³ï³í. å³Ñ³Ýç</t>
  </si>
  <si>
    <t>Þ»Ýù»ñÇ å³Ñå³ÝáõÙ ¢ ³å³Ñáí.</t>
  </si>
  <si>
    <t>²ÛÉ µ³ßË. Ñ³ëï. ¢ ÁÝ¹Ñ.Í³Ëù»ñ</t>
  </si>
  <si>
    <t>ºÏ³Ùï³µ»ñáõÃÛ³Ý ë³ÑÙ³Ý</t>
  </si>
  <si>
    <t>¶áñÍáÝ»ñÇ</t>
  </si>
  <si>
    <t>»ñÏ³ñ³Å³ÙÏ»ï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</si>
</sst>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;\-0.0;;@"/>
    <numFmt numFmtId="165" formatCode="#,##0.00;\-#,##0.00;;"/>
    <numFmt numFmtId="166" formatCode="#,##0.00;\-#,##0.00;;@"/>
    <numFmt numFmtId="167" formatCode="0.0%;\-0.0%;;"/>
    <numFmt numFmtId="168" formatCode="\×* 0.0%"/>
    <numFmt numFmtId="169" formatCode="\×* 0.00"/>
    <numFmt numFmtId="170" formatCode="General;\-General;;"/>
    <numFmt numFmtId="171" formatCode="#,##0;\-#,##0;;"/>
    <numFmt numFmtId="172" formatCode="\×* #,##0"/>
    <numFmt numFmtId="173" formatCode="\=* #,##0.00"/>
    <numFmt numFmtId="174" formatCode="\=* #,##0.0%;\=* \-#,##0.0%;\=* ;@"/>
    <numFmt numFmtId="175" formatCode="\=* #,##0;\=* \-#,##0;\=* ;@"/>
    <numFmt numFmtId="176" formatCode="_-* #,##0.00\ _D_M_-;\-* #,##0.00\ _D_M_-;_-* &quot;-&quot;??\ _D_M_-;_-@_-"/>
    <numFmt numFmtId="177" formatCode="\=* #,##0.00%;\=* \-#,##0.00%;\=* ;@"/>
    <numFmt numFmtId="178" formatCode="\=* #,##0.00;\=* \-#,##0.00;\=* ;@"/>
    <numFmt numFmtId="179" formatCode="\+* #,##0.00;\–* #,##0.00;\+* ;@"/>
  </numFmts>
  <fonts count="16" x14ac:knownFonts="1">
    <font>
      <sz val="10"/>
      <name val="Arial"/>
      <family val="2"/>
    </font>
    <font>
      <sz val="10"/>
      <name val="Arial"/>
      <family val="2"/>
    </font>
    <font>
      <sz val="13"/>
      <name val="Arial AM"/>
      <family val="2"/>
    </font>
    <font>
      <sz val="10"/>
      <name val="Arial AM"/>
      <family val="2"/>
    </font>
    <font>
      <b/>
      <u/>
      <sz val="12"/>
      <name val="Arial AM"/>
      <family val="2"/>
    </font>
    <font>
      <b/>
      <sz val="10"/>
      <color indexed="10"/>
      <name val="Arial AM"/>
      <family val="2"/>
    </font>
    <font>
      <b/>
      <sz val="12"/>
      <name val="Arial AM"/>
      <family val="2"/>
    </font>
    <font>
      <b/>
      <sz val="10"/>
      <name val="Arial AM"/>
      <family val="2"/>
    </font>
    <font>
      <b/>
      <sz val="7"/>
      <name val="Arial AM"/>
      <family val="2"/>
    </font>
    <font>
      <sz val="14"/>
      <name val="Arial AM"/>
      <family val="2"/>
    </font>
    <font>
      <sz val="9"/>
      <name val="Arial AM"/>
      <family val="2"/>
    </font>
    <font>
      <sz val="12"/>
      <name val="Arial"/>
      <family val="2"/>
    </font>
    <font>
      <sz val="10"/>
      <color indexed="10"/>
      <name val="Arial AM"/>
      <family val="2"/>
    </font>
    <font>
      <b/>
      <u/>
      <sz val="10"/>
      <name val="Arial AM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5" fillId="0" borderId="0" xfId="3" quotePrefix="1" applyFont="1" applyBorder="1" applyAlignment="1" applyProtection="1">
      <alignment horizontal="right" vertical="center"/>
      <protection locked="0"/>
    </xf>
    <xf numFmtId="0" fontId="6" fillId="3" borderId="0" xfId="0" quotePrefix="1" applyFont="1" applyFill="1" applyAlignment="1" applyProtection="1">
      <alignment horizontal="left"/>
    </xf>
    <xf numFmtId="0" fontId="3" fillId="3" borderId="0" xfId="0" applyFont="1" applyFill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2" borderId="5" xfId="0" applyFont="1" applyFill="1" applyBorder="1" applyProtection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165" fontId="3" fillId="0" borderId="0" xfId="0" applyNumberFormat="1" applyFont="1" applyFill="1" applyBorder="1" applyProtection="1">
      <protection locked="0"/>
    </xf>
    <xf numFmtId="0" fontId="3" fillId="2" borderId="0" xfId="4" applyFont="1" applyFill="1" applyBorder="1" applyProtection="1"/>
    <xf numFmtId="0" fontId="3" fillId="2" borderId="6" xfId="0" applyFont="1" applyFill="1" applyBorder="1" applyProtection="1"/>
    <xf numFmtId="0" fontId="3" fillId="0" borderId="0" xfId="0" applyFont="1" applyFill="1" applyBorder="1" applyProtection="1"/>
    <xf numFmtId="0" fontId="7" fillId="2" borderId="7" xfId="0" applyFont="1" applyFill="1" applyBorder="1" applyAlignment="1" applyProtection="1">
      <alignment horizontal="centerContinuous"/>
    </xf>
    <xf numFmtId="0" fontId="7" fillId="4" borderId="0" xfId="0" applyFont="1" applyFill="1" applyBorder="1" applyProtection="1"/>
    <xf numFmtId="0" fontId="7" fillId="0" borderId="0" xfId="0" applyFont="1" applyFill="1" applyProtection="1"/>
    <xf numFmtId="0" fontId="7" fillId="2" borderId="7" xfId="0" quotePrefix="1" applyFont="1" applyFill="1" applyBorder="1" applyAlignment="1" applyProtection="1">
      <alignment horizontal="center"/>
    </xf>
    <xf numFmtId="0" fontId="7" fillId="4" borderId="0" xfId="0" applyFont="1" applyFill="1" applyProtection="1"/>
    <xf numFmtId="0" fontId="7" fillId="2" borderId="8" xfId="0" applyFont="1" applyFill="1" applyBorder="1" applyAlignment="1" applyProtection="1">
      <alignment horizontal="centerContinuous"/>
    </xf>
    <xf numFmtId="0" fontId="7" fillId="2" borderId="9" xfId="0" applyFont="1" applyFill="1" applyBorder="1" applyAlignment="1" applyProtection="1">
      <alignment horizontal="centerContinuous"/>
    </xf>
    <xf numFmtId="0" fontId="7" fillId="2" borderId="10" xfId="0" applyFont="1" applyFill="1" applyBorder="1" applyAlignment="1" applyProtection="1">
      <alignment horizontal="centerContinuous"/>
    </xf>
    <xf numFmtId="0" fontId="7" fillId="2" borderId="8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3" fillId="2" borderId="1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Protection="1"/>
    <xf numFmtId="3" fontId="3" fillId="0" borderId="1" xfId="0" applyNumberFormat="1" applyFont="1" applyFill="1" applyBorder="1" applyProtection="1">
      <protection locked="0"/>
    </xf>
    <xf numFmtId="0" fontId="3" fillId="2" borderId="1" xfId="0" quotePrefix="1" applyFont="1" applyFill="1" applyBorder="1" applyAlignment="1" applyProtection="1">
      <alignment horizontal="left"/>
    </xf>
    <xf numFmtId="0" fontId="3" fillId="0" borderId="1" xfId="0" applyFont="1" applyFill="1" applyBorder="1" applyProtection="1">
      <protection locked="0"/>
    </xf>
    <xf numFmtId="0" fontId="3" fillId="2" borderId="12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3" fillId="2" borderId="11" xfId="0" quotePrefix="1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2" borderId="15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6" xfId="0" quotePrefix="1" applyFont="1" applyFill="1" applyBorder="1" applyAlignment="1" applyProtection="1">
      <alignment horizontal="right"/>
    </xf>
    <xf numFmtId="3" fontId="10" fillId="0" borderId="16" xfId="0" applyNumberFormat="1" applyFont="1" applyFill="1" applyBorder="1" applyProtection="1">
      <protection locked="0"/>
    </xf>
    <xf numFmtId="0" fontId="3" fillId="2" borderId="17" xfId="0" applyFont="1" applyFill="1" applyBorder="1" applyProtection="1"/>
    <xf numFmtId="3" fontId="3" fillId="0" borderId="18" xfId="0" applyNumberFormat="1" applyFont="1" applyBorder="1" applyProtection="1"/>
    <xf numFmtId="3" fontId="3" fillId="0" borderId="15" xfId="0" applyNumberFormat="1" applyFont="1" applyBorder="1" applyProtection="1"/>
    <xf numFmtId="0" fontId="3" fillId="2" borderId="19" xfId="0" quotePrefix="1" applyFont="1" applyFill="1" applyBorder="1" applyAlignment="1" applyProtection="1">
      <alignment horizontal="left"/>
    </xf>
    <xf numFmtId="0" fontId="3" fillId="2" borderId="20" xfId="0" applyFont="1" applyFill="1" applyBorder="1" applyProtection="1"/>
    <xf numFmtId="0" fontId="3" fillId="2" borderId="21" xfId="0" applyFont="1" applyFill="1" applyBorder="1" applyAlignment="1" applyProtection="1">
      <alignment horizontal="right"/>
    </xf>
    <xf numFmtId="3" fontId="10" fillId="0" borderId="21" xfId="0" applyNumberFormat="1" applyFont="1" applyFill="1" applyBorder="1" applyProtection="1">
      <protection locked="0"/>
    </xf>
    <xf numFmtId="0" fontId="3" fillId="2" borderId="22" xfId="0" applyFont="1" applyFill="1" applyBorder="1" applyProtection="1"/>
    <xf numFmtId="166" fontId="3" fillId="4" borderId="0" xfId="0" applyNumberFormat="1" applyFont="1" applyFill="1" applyBorder="1" applyProtection="1"/>
    <xf numFmtId="3" fontId="3" fillId="0" borderId="23" xfId="0" applyNumberFormat="1" applyFont="1" applyBorder="1" applyProtection="1"/>
    <xf numFmtId="3" fontId="3" fillId="0" borderId="24" xfId="0" applyNumberFormat="1" applyFont="1" applyBorder="1" applyProtection="1"/>
    <xf numFmtId="3" fontId="1" fillId="0" borderId="18" xfId="0" applyNumberFormat="1" applyFont="1" applyFill="1" applyBorder="1" applyProtection="1"/>
    <xf numFmtId="3" fontId="3" fillId="4" borderId="0" xfId="0" applyNumberFormat="1" applyFont="1" applyFill="1" applyBorder="1" applyProtection="1"/>
    <xf numFmtId="0" fontId="3" fillId="2" borderId="24" xfId="0" quotePrefix="1" applyFont="1" applyFill="1" applyBorder="1" applyAlignment="1" applyProtection="1">
      <alignment horizontal="left"/>
    </xf>
    <xf numFmtId="0" fontId="3" fillId="2" borderId="21" xfId="0" applyFont="1" applyFill="1" applyBorder="1" applyProtection="1"/>
    <xf numFmtId="0" fontId="3" fillId="2" borderId="25" xfId="0" applyFont="1" applyFill="1" applyBorder="1" applyProtection="1"/>
    <xf numFmtId="3" fontId="1" fillId="0" borderId="23" xfId="0" applyNumberFormat="1" applyFont="1" applyBorder="1" applyProtection="1"/>
    <xf numFmtId="3" fontId="1" fillId="0" borderId="26" xfId="0" applyNumberFormat="1" applyFont="1" applyBorder="1" applyProtection="1"/>
    <xf numFmtId="3" fontId="1" fillId="0" borderId="27" xfId="0" applyNumberFormat="1" applyFont="1" applyBorder="1" applyProtection="1"/>
    <xf numFmtId="0" fontId="7" fillId="2" borderId="27" xfId="0" quotePrefix="1" applyFont="1" applyFill="1" applyBorder="1" applyAlignment="1" applyProtection="1">
      <alignment horizontal="left"/>
    </xf>
    <xf numFmtId="0" fontId="3" fillId="2" borderId="28" xfId="0" applyFont="1" applyFill="1" applyBorder="1" applyProtection="1"/>
    <xf numFmtId="0" fontId="3" fillId="2" borderId="29" xfId="0" applyFont="1" applyFill="1" applyBorder="1" applyProtection="1"/>
    <xf numFmtId="3" fontId="7" fillId="0" borderId="13" xfId="0" applyNumberFormat="1" applyFont="1" applyBorder="1" applyProtection="1"/>
    <xf numFmtId="3" fontId="3" fillId="0" borderId="21" xfId="0" applyNumberFormat="1" applyFont="1" applyFill="1" applyBorder="1" applyProtection="1">
      <protection locked="0"/>
    </xf>
    <xf numFmtId="0" fontId="3" fillId="2" borderId="21" xfId="0" quotePrefix="1" applyFont="1" applyFill="1" applyBorder="1" applyAlignment="1" applyProtection="1">
      <alignment horizontal="left"/>
    </xf>
    <xf numFmtId="167" fontId="3" fillId="0" borderId="21" xfId="1" applyNumberFormat="1" applyFont="1" applyFill="1" applyBorder="1" applyProtection="1">
      <protection locked="0"/>
    </xf>
    <xf numFmtId="168" fontId="3" fillId="2" borderId="25" xfId="0" applyNumberFormat="1" applyFont="1" applyFill="1" applyBorder="1" applyProtection="1"/>
    <xf numFmtId="3" fontId="1" fillId="0" borderId="18" xfId="0" applyNumberFormat="1" applyFont="1" applyBorder="1" applyProtection="1"/>
    <xf numFmtId="3" fontId="3" fillId="4" borderId="0" xfId="0" quotePrefix="1" applyNumberFormat="1" applyFont="1" applyFill="1" applyBorder="1" applyAlignment="1" applyProtection="1">
      <alignment horizontal="center"/>
    </xf>
    <xf numFmtId="3" fontId="1" fillId="0" borderId="14" xfId="0" applyNumberFormat="1" applyFont="1" applyBorder="1" applyProtection="1"/>
    <xf numFmtId="3" fontId="3" fillId="0" borderId="14" xfId="0" applyNumberFormat="1" applyFont="1" applyBorder="1" applyProtection="1"/>
    <xf numFmtId="0" fontId="12" fillId="0" borderId="0" xfId="0" quotePrefix="1" applyFont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/>
    </xf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3" fontId="7" fillId="0" borderId="33" xfId="0" applyNumberFormat="1" applyFont="1" applyBorder="1" applyProtection="1"/>
    <xf numFmtId="3" fontId="7" fillId="0" borderId="30" xfId="0" applyNumberFormat="1" applyFont="1" applyBorder="1" applyProtection="1"/>
    <xf numFmtId="3" fontId="7" fillId="0" borderId="10" xfId="0" applyNumberFormat="1" applyFont="1" applyBorder="1" applyProtection="1"/>
    <xf numFmtId="169" fontId="3" fillId="2" borderId="25" xfId="0" applyNumberFormat="1" applyFont="1" applyFill="1" applyBorder="1" applyProtection="1"/>
    <xf numFmtId="3" fontId="1" fillId="4" borderId="0" xfId="0" quotePrefix="1" applyNumberFormat="1" applyFont="1" applyFill="1" applyBorder="1" applyAlignment="1" applyProtection="1">
      <alignment horizontal="center"/>
    </xf>
    <xf numFmtId="3" fontId="7" fillId="0" borderId="23" xfId="0" applyNumberFormat="1" applyFont="1" applyBorder="1" applyProtection="1"/>
    <xf numFmtId="3" fontId="7" fillId="0" borderId="24" xfId="0" applyNumberFormat="1" applyFont="1" applyBorder="1" applyProtection="1"/>
    <xf numFmtId="170" fontId="3" fillId="0" borderId="21" xfId="0" applyNumberFormat="1" applyFont="1" applyFill="1" applyBorder="1" applyAlignment="1" applyProtection="1">
      <alignment horizontal="right"/>
      <protection locked="0"/>
    </xf>
    <xf numFmtId="171" fontId="3" fillId="0" borderId="21" xfId="0" applyNumberFormat="1" applyFont="1" applyFill="1" applyBorder="1" applyProtection="1">
      <protection locked="0"/>
    </xf>
    <xf numFmtId="172" fontId="3" fillId="2" borderId="25" xfId="0" applyNumberFormat="1" applyFont="1" applyFill="1" applyBorder="1" applyProtection="1"/>
    <xf numFmtId="3" fontId="3" fillId="0" borderId="26" xfId="0" applyNumberFormat="1" applyFont="1" applyBorder="1" applyProtection="1"/>
    <xf numFmtId="3" fontId="1" fillId="0" borderId="13" xfId="0" applyNumberFormat="1" applyFont="1" applyBorder="1" applyProtection="1"/>
    <xf numFmtId="3" fontId="3" fillId="0" borderId="13" xfId="0" applyNumberFormat="1" applyFont="1" applyBorder="1" applyProtection="1"/>
    <xf numFmtId="3" fontId="3" fillId="0" borderId="34" xfId="0" applyNumberFormat="1" applyFont="1" applyBorder="1" applyProtection="1"/>
    <xf numFmtId="0" fontId="7" fillId="2" borderId="27" xfId="0" applyFont="1" applyFill="1" applyBorder="1" applyAlignment="1" applyProtection="1">
      <alignment horizontal="left"/>
    </xf>
    <xf numFmtId="3" fontId="7" fillId="0" borderId="27" xfId="0" applyNumberFormat="1" applyFont="1" applyBorder="1" applyProtection="1"/>
    <xf numFmtId="0" fontId="13" fillId="2" borderId="5" xfId="0" applyFont="1" applyFill="1" applyBorder="1" applyAlignment="1" applyProtection="1">
      <alignment horizontal="left"/>
    </xf>
    <xf numFmtId="0" fontId="3" fillId="2" borderId="20" xfId="0" quotePrefix="1" applyFont="1" applyFill="1" applyBorder="1" applyAlignment="1" applyProtection="1">
      <alignment horizontal="right"/>
    </xf>
    <xf numFmtId="0" fontId="3" fillId="2" borderId="22" xfId="0" quotePrefix="1" applyFont="1" applyFill="1" applyBorder="1" applyAlignment="1" applyProtection="1">
      <alignment horizontal="right"/>
    </xf>
    <xf numFmtId="3" fontId="7" fillId="0" borderId="18" xfId="0" applyNumberFormat="1" applyFont="1" applyBorder="1" applyProtection="1"/>
    <xf numFmtId="173" fontId="3" fillId="4" borderId="0" xfId="0" applyNumberFormat="1" applyFont="1" applyFill="1" applyBorder="1" applyProtection="1"/>
    <xf numFmtId="0" fontId="13" fillId="2" borderId="5" xfId="0" applyFont="1" applyFill="1" applyBorder="1" applyProtection="1"/>
    <xf numFmtId="0" fontId="3" fillId="2" borderId="21" xfId="0" quotePrefix="1" applyFont="1" applyFill="1" applyBorder="1" applyAlignment="1" applyProtection="1">
      <alignment horizontal="right"/>
    </xf>
    <xf numFmtId="0" fontId="3" fillId="2" borderId="25" xfId="0" quotePrefix="1" applyFont="1" applyFill="1" applyBorder="1" applyAlignment="1" applyProtection="1">
      <alignment horizontal="right"/>
    </xf>
    <xf numFmtId="3" fontId="3" fillId="0" borderId="23" xfId="0" applyNumberFormat="1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174" fontId="7" fillId="0" borderId="26" xfId="1" applyNumberFormat="1" applyFont="1" applyBorder="1" applyProtection="1"/>
    <xf numFmtId="175" fontId="7" fillId="0" borderId="26" xfId="0" applyNumberFormat="1" applyFont="1" applyBorder="1" applyProtection="1"/>
    <xf numFmtId="3" fontId="3" fillId="4" borderId="0" xfId="0" applyNumberFormat="1" applyFont="1" applyFill="1" applyProtection="1"/>
    <xf numFmtId="0" fontId="3" fillId="2" borderId="15" xfId="0" quotePrefix="1" applyFont="1" applyFill="1" applyBorder="1" applyAlignment="1" applyProtection="1">
      <alignment horizontal="left"/>
    </xf>
    <xf numFmtId="3" fontId="3" fillId="0" borderId="16" xfId="0" applyNumberFormat="1" applyFont="1" applyFill="1" applyBorder="1" applyProtection="1">
      <protection locked="0"/>
    </xf>
    <xf numFmtId="3" fontId="3" fillId="2" borderId="16" xfId="0" quotePrefix="1" applyNumberFormat="1" applyFont="1" applyFill="1" applyBorder="1" applyAlignment="1" applyProtection="1">
      <alignment horizontal="left"/>
    </xf>
    <xf numFmtId="167" fontId="3" fillId="0" borderId="16" xfId="1" applyNumberFormat="1" applyFont="1" applyFill="1" applyBorder="1" applyProtection="1">
      <protection locked="0"/>
    </xf>
    <xf numFmtId="3" fontId="3" fillId="0" borderId="20" xfId="0" applyNumberFormat="1" applyFont="1" applyFill="1" applyBorder="1" applyProtection="1">
      <protection locked="0"/>
    </xf>
    <xf numFmtId="3" fontId="3" fillId="2" borderId="20" xfId="0" quotePrefix="1" applyNumberFormat="1" applyFont="1" applyFill="1" applyBorder="1" applyAlignment="1" applyProtection="1">
      <alignment horizontal="left"/>
    </xf>
    <xf numFmtId="167" fontId="3" fillId="0" borderId="20" xfId="1" applyNumberFormat="1" applyFont="1" applyFill="1" applyBorder="1" applyProtection="1">
      <protection locked="0"/>
    </xf>
    <xf numFmtId="3" fontId="1" fillId="0" borderId="34" xfId="0" applyNumberFormat="1" applyFont="1" applyBorder="1" applyProtection="1"/>
    <xf numFmtId="3" fontId="3" fillId="2" borderId="21" xfId="0" applyNumberFormat="1" applyFont="1" applyFill="1" applyBorder="1" applyProtection="1"/>
    <xf numFmtId="3" fontId="1" fillId="4" borderId="0" xfId="0" applyNumberFormat="1" applyFont="1" applyFill="1" applyProtection="1"/>
    <xf numFmtId="3" fontId="1" fillId="0" borderId="33" xfId="0" applyNumberFormat="1" applyFont="1" applyBorder="1" applyProtection="1"/>
    <xf numFmtId="170" fontId="3" fillId="0" borderId="21" xfId="0" applyNumberFormat="1" applyFont="1" applyFill="1" applyBorder="1" applyProtection="1">
      <protection locked="0"/>
    </xf>
    <xf numFmtId="3" fontId="1" fillId="4" borderId="14" xfId="0" quotePrefix="1" applyNumberFormat="1" applyFont="1" applyFill="1" applyBorder="1" applyAlignment="1" applyProtection="1">
      <alignment horizontal="center"/>
    </xf>
    <xf numFmtId="0" fontId="3" fillId="2" borderId="27" xfId="0" quotePrefix="1" applyFont="1" applyFill="1" applyBorder="1" applyAlignment="1" applyProtection="1">
      <alignment horizontal="left"/>
    </xf>
    <xf numFmtId="0" fontId="7" fillId="2" borderId="8" xfId="0" quotePrefix="1" applyFont="1" applyFill="1" applyBorder="1" applyAlignment="1" applyProtection="1">
      <alignment horizontal="left"/>
    </xf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3" fontId="7" fillId="4" borderId="0" xfId="0" applyNumberFormat="1" applyFont="1" applyFill="1" applyBorder="1" applyProtection="1"/>
    <xf numFmtId="3" fontId="7" fillId="0" borderId="11" xfId="0" applyNumberFormat="1" applyFont="1" applyBorder="1" applyProtection="1"/>
    <xf numFmtId="176" fontId="3" fillId="4" borderId="0" xfId="0" applyNumberFormat="1" applyFont="1" applyFill="1" applyBorder="1" applyProtection="1"/>
    <xf numFmtId="177" fontId="7" fillId="0" borderId="26" xfId="1" applyNumberFormat="1" applyFont="1" applyBorder="1" applyProtection="1"/>
    <xf numFmtId="178" fontId="7" fillId="0" borderId="26" xfId="0" applyNumberFormat="1" applyFont="1" applyBorder="1" applyProtection="1"/>
    <xf numFmtId="3" fontId="7" fillId="0" borderId="26" xfId="0" applyNumberFormat="1" applyFont="1" applyBorder="1" applyProtection="1"/>
    <xf numFmtId="0" fontId="3" fillId="2" borderId="11" xfId="0" quotePrefix="1" applyFont="1" applyFill="1" applyBorder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79" fontId="3" fillId="0" borderId="0" xfId="0" applyNumberFormat="1" applyFont="1" applyBorder="1" applyProtection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4" fillId="2" borderId="0" xfId="2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quotePrefix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  <protection locked="0"/>
    </xf>
  </cellXfs>
  <cellStyles count="5">
    <cellStyle name="LookUpText" xfId="2"/>
    <cellStyle name="Prozent" xfId="1" builtinId="5"/>
    <cellStyle name="Standard" xfId="0" builtinId="0"/>
    <cellStyle name="Standard_Mafru_Mod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PAS%20MOOC/AM-Subtitle/Kopie%20von%2003_Marktfruchtbau-arm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>
        <row r="1">
          <cell r="N1" t="str">
            <v>Ñ³</v>
          </cell>
          <cell r="S1" t="str">
            <v>¹ñ³Ù</v>
          </cell>
        </row>
      </sheetData>
      <sheetData sheetId="3"/>
      <sheetData sheetId="4"/>
      <sheetData sheetId="5"/>
      <sheetData sheetId="6">
        <row r="1">
          <cell r="I1" t="str">
            <v>²ßÝ³Ý³ó³Ý óáñ»Ý</v>
          </cell>
        </row>
        <row r="3">
          <cell r="E3">
            <v>20</v>
          </cell>
          <cell r="L3">
            <v>50</v>
          </cell>
          <cell r="R3">
            <v>300</v>
          </cell>
        </row>
        <row r="4">
          <cell r="E4">
            <v>9750</v>
          </cell>
          <cell r="L4">
            <v>20</v>
          </cell>
          <cell r="R4">
            <v>330</v>
          </cell>
        </row>
        <row r="5">
          <cell r="E5">
            <v>30000</v>
          </cell>
          <cell r="L5">
            <v>112750.8</v>
          </cell>
          <cell r="R5">
            <v>9.4E-2</v>
          </cell>
        </row>
        <row r="6">
          <cell r="E6">
            <v>125000</v>
          </cell>
          <cell r="R6">
            <v>0.10099999999999999</v>
          </cell>
        </row>
        <row r="7">
          <cell r="E7">
            <v>187918</v>
          </cell>
          <cell r="L7">
            <v>1</v>
          </cell>
          <cell r="R7">
            <v>54000</v>
          </cell>
        </row>
        <row r="9">
          <cell r="T9" t="str">
            <v>ó</v>
          </cell>
        </row>
        <row r="26">
          <cell r="F26">
            <v>150000</v>
          </cell>
          <cell r="I26">
            <v>0.1</v>
          </cell>
          <cell r="L26">
            <v>0.01</v>
          </cell>
        </row>
        <row r="27">
          <cell r="F27">
            <v>80000</v>
          </cell>
          <cell r="I27">
            <v>0.04</v>
          </cell>
          <cell r="L27">
            <v>0.01</v>
          </cell>
        </row>
        <row r="32">
          <cell r="I32">
            <v>30000</v>
          </cell>
        </row>
        <row r="33">
          <cell r="I33">
            <v>20000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D42"/>
  <sheetViews>
    <sheetView showGridLines="0" tabSelected="1" zoomScaleNormal="100" workbookViewId="0">
      <selection activeCell="G5" sqref="G5"/>
    </sheetView>
  </sheetViews>
  <sheetFormatPr baseColWidth="10" defaultRowHeight="16.5" x14ac:dyDescent="0.25"/>
  <cols>
    <col min="1" max="1" width="1.7109375" style="1" customWidth="1"/>
    <col min="2" max="2" width="3.28515625" style="2" customWidth="1"/>
    <col min="3" max="3" width="11.140625" style="2" customWidth="1"/>
    <col min="4" max="4" width="10.42578125" style="2" customWidth="1"/>
    <col min="5" max="5" width="7.7109375" style="2" bestFit="1" customWidth="1"/>
    <col min="6" max="6" width="5.5703125" style="2" customWidth="1"/>
    <col min="7" max="7" width="11.140625" style="2" customWidth="1"/>
    <col min="8" max="8" width="1" style="2" customWidth="1"/>
    <col min="9" max="10" width="1.7109375" style="2" customWidth="1"/>
    <col min="11" max="11" width="10.28515625" style="2" customWidth="1"/>
    <col min="12" max="14" width="1.7109375" style="2" customWidth="1"/>
    <col min="15" max="15" width="10.28515625" style="2" customWidth="1"/>
    <col min="16" max="18" width="1.7109375" style="2" customWidth="1"/>
    <col min="19" max="21" width="10.28515625" style="2" customWidth="1"/>
    <col min="22" max="24" width="1.7109375" style="2" customWidth="1"/>
    <col min="25" max="27" width="10.28515625" style="2" customWidth="1"/>
    <col min="28" max="29" width="1.7109375" style="2" customWidth="1"/>
    <col min="30" max="16384" width="11.42578125" style="2"/>
  </cols>
  <sheetData>
    <row r="1" spans="1:30" s="144" customFormat="1" ht="27" customHeight="1" x14ac:dyDescent="0.2">
      <c r="A1" s="143"/>
      <c r="C1" s="145"/>
      <c r="D1" s="145"/>
      <c r="E1" s="145"/>
      <c r="F1" s="145"/>
      <c r="G1" s="145"/>
      <c r="H1" s="145"/>
      <c r="I1" s="145"/>
      <c r="J1" s="145"/>
      <c r="K1" s="145"/>
      <c r="L1" s="146" t="str">
        <f>'[1]F2 Gewinn'!I1</f>
        <v>²ßÝ³Ý³ó³Ý óáñ»Ý</v>
      </c>
      <c r="M1" s="146"/>
      <c r="N1" s="146"/>
      <c r="O1" s="146"/>
      <c r="P1" s="146"/>
      <c r="Q1" s="146"/>
      <c r="R1" s="146"/>
      <c r="S1" s="146"/>
      <c r="T1" s="146"/>
      <c r="U1" s="147"/>
      <c r="V1" s="147"/>
      <c r="W1" s="147"/>
      <c r="X1" s="148" t="s">
        <v>0</v>
      </c>
      <c r="Y1" s="149" t="str">
        <f>Unit</f>
        <v>Ñ³</v>
      </c>
      <c r="AA1" s="4" t="s">
        <v>1</v>
      </c>
    </row>
    <row r="2" spans="1:30" x14ac:dyDescent="0.25"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6.75" customHeight="1" x14ac:dyDescent="0.25">
      <c r="B3" s="7"/>
      <c r="C3" s="8"/>
      <c r="D3" s="8"/>
      <c r="E3" s="8"/>
      <c r="F3" s="8"/>
      <c r="G3" s="8"/>
      <c r="H3" s="9"/>
      <c r="I3" s="10"/>
      <c r="J3" s="11"/>
      <c r="K3" s="11"/>
      <c r="L3" s="11"/>
      <c r="M3" s="10"/>
      <c r="N3" s="11"/>
      <c r="O3" s="11"/>
      <c r="P3" s="11"/>
      <c r="Q3" s="10"/>
      <c r="R3" s="12"/>
      <c r="S3" s="12"/>
      <c r="T3" s="12"/>
      <c r="U3" s="12"/>
      <c r="V3" s="12"/>
      <c r="W3" s="10"/>
      <c r="X3" s="12"/>
      <c r="Y3" s="12"/>
      <c r="Z3" s="12"/>
      <c r="AA3" s="12"/>
      <c r="AB3" s="12"/>
    </row>
    <row r="4" spans="1:30" x14ac:dyDescent="0.25">
      <c r="B4" s="13" t="s">
        <v>3</v>
      </c>
      <c r="C4" s="14"/>
      <c r="D4" s="15" t="s">
        <v>4</v>
      </c>
      <c r="E4" s="16">
        <f>'[1]F2 Gewinn'!E3</f>
        <v>20</v>
      </c>
      <c r="F4" s="17" t="str">
        <f>IF(ISBLANK(G5),"",G5)</f>
        <v>ó</v>
      </c>
      <c r="G4" s="15"/>
      <c r="H4" s="18"/>
      <c r="I4" s="19"/>
      <c r="J4" s="11"/>
      <c r="K4" s="20" t="s">
        <v>5</v>
      </c>
      <c r="L4" s="21"/>
      <c r="M4" s="22"/>
      <c r="N4" s="21"/>
      <c r="O4" s="23" t="s">
        <v>6</v>
      </c>
      <c r="P4" s="21"/>
      <c r="Q4" s="22"/>
      <c r="R4" s="24"/>
      <c r="S4" s="25" t="s">
        <v>7</v>
      </c>
      <c r="T4" s="26"/>
      <c r="U4" s="27"/>
      <c r="V4" s="12"/>
      <c r="W4" s="10"/>
      <c r="X4" s="24"/>
      <c r="Y4" s="28" t="s">
        <v>8</v>
      </c>
      <c r="Z4" s="29"/>
      <c r="AA4" s="24"/>
      <c r="AB4" s="24"/>
    </row>
    <row r="5" spans="1:30" x14ac:dyDescent="0.25">
      <c r="B5" s="30"/>
      <c r="C5" s="31"/>
      <c r="D5" s="32" t="s">
        <v>9</v>
      </c>
      <c r="E5" s="33">
        <f>'[1]F2 Gewinn'!E4</f>
        <v>9750</v>
      </c>
      <c r="F5" s="34" t="str">
        <f>Curr&amp;"    /"</f>
        <v>¹ñ³Ù    /</v>
      </c>
      <c r="G5" s="35" t="str">
        <f>ProdUnit</f>
        <v>ó</v>
      </c>
      <c r="H5" s="36"/>
      <c r="I5" s="19"/>
      <c r="J5" s="11"/>
      <c r="K5" s="37"/>
      <c r="L5" s="11"/>
      <c r="M5" s="10"/>
      <c r="N5" s="11"/>
      <c r="O5" s="38" t="s">
        <v>10</v>
      </c>
      <c r="P5" s="21"/>
      <c r="Q5" s="22"/>
      <c r="R5" s="12"/>
      <c r="S5" s="39" t="s">
        <v>11</v>
      </c>
      <c r="T5" s="40" t="s">
        <v>12</v>
      </c>
      <c r="U5" s="41" t="s">
        <v>13</v>
      </c>
      <c r="V5" s="12"/>
      <c r="W5" s="3"/>
      <c r="X5" s="11"/>
      <c r="Y5" s="37" t="s">
        <v>14</v>
      </c>
      <c r="Z5" s="41" t="s">
        <v>15</v>
      </c>
      <c r="AA5" s="12"/>
      <c r="AB5" s="12"/>
    </row>
    <row r="6" spans="1:30" ht="5.25" customHeight="1" x14ac:dyDescent="0.25">
      <c r="B6" s="19"/>
      <c r="C6" s="19"/>
      <c r="D6" s="19"/>
      <c r="E6" s="19"/>
      <c r="F6" s="19"/>
      <c r="G6" s="19"/>
      <c r="H6" s="19"/>
      <c r="I6" s="19"/>
      <c r="J6" s="11"/>
      <c r="K6" s="42"/>
      <c r="L6" s="42"/>
      <c r="M6" s="43"/>
      <c r="N6" s="42"/>
      <c r="O6" s="42"/>
      <c r="P6" s="42"/>
      <c r="Q6" s="43"/>
      <c r="R6" s="42"/>
      <c r="S6" s="42"/>
      <c r="T6" s="42"/>
      <c r="U6" s="42"/>
      <c r="V6" s="12"/>
      <c r="W6" s="3"/>
      <c r="X6" s="11"/>
      <c r="Y6" s="42"/>
      <c r="Z6" s="42"/>
      <c r="AA6" s="42"/>
      <c r="AB6" s="42"/>
      <c r="AC6" s="44"/>
    </row>
    <row r="7" spans="1:30" ht="18" x14ac:dyDescent="0.25">
      <c r="A7" s="45"/>
      <c r="B7" s="46" t="s">
        <v>16</v>
      </c>
      <c r="C7" s="47"/>
      <c r="D7" s="47"/>
      <c r="E7" s="47"/>
      <c r="F7" s="48" t="str">
        <f>Curr&amp;" :"</f>
        <v>¹ñ³Ù :</v>
      </c>
      <c r="G7" s="49">
        <f>E4*E5</f>
        <v>195000</v>
      </c>
      <c r="H7" s="50"/>
      <c r="I7" s="19"/>
      <c r="J7" s="11"/>
      <c r="K7" s="11"/>
      <c r="L7" s="11"/>
      <c r="M7" s="19"/>
      <c r="N7" s="11"/>
      <c r="O7" s="51">
        <f>$G$7</f>
        <v>195000</v>
      </c>
      <c r="P7" s="11"/>
      <c r="Q7" s="19"/>
      <c r="R7" s="11"/>
      <c r="S7" s="51">
        <f>$G$7</f>
        <v>195000</v>
      </c>
      <c r="T7" s="52">
        <f>$G$7</f>
        <v>195000</v>
      </c>
      <c r="U7" s="51">
        <f>$G$7</f>
        <v>195000</v>
      </c>
      <c r="V7" s="12"/>
      <c r="W7" s="3"/>
      <c r="X7" s="11"/>
      <c r="Y7" s="11"/>
      <c r="Z7" s="11"/>
      <c r="AA7" s="11"/>
      <c r="AB7" s="11"/>
    </row>
    <row r="8" spans="1:30" ht="18" x14ac:dyDescent="0.25">
      <c r="A8" s="45"/>
      <c r="B8" s="53" t="s">
        <v>17</v>
      </c>
      <c r="C8" s="54"/>
      <c r="D8" s="54"/>
      <c r="E8" s="54"/>
      <c r="F8" s="55" t="str">
        <f>Curr&amp;" :"</f>
        <v>¹ñ³Ù :</v>
      </c>
      <c r="G8" s="56">
        <f>'[1]F2 Gewinn'!E5+'[1]F2 Gewinn'!E6</f>
        <v>155000</v>
      </c>
      <c r="H8" s="57"/>
      <c r="I8" s="19"/>
      <c r="J8" s="11"/>
      <c r="K8" s="58"/>
      <c r="L8" s="11"/>
      <c r="M8" s="19"/>
      <c r="N8" s="11"/>
      <c r="O8" s="59">
        <f>$G$8</f>
        <v>155000</v>
      </c>
      <c r="P8" s="11"/>
      <c r="Q8" s="19"/>
      <c r="R8" s="11"/>
      <c r="S8" s="59">
        <f>$G$8</f>
        <v>155000</v>
      </c>
      <c r="T8" s="60">
        <f>$G$8</f>
        <v>155000</v>
      </c>
      <c r="U8" s="59">
        <f>$G$8</f>
        <v>155000</v>
      </c>
      <c r="V8" s="12"/>
      <c r="W8" s="3"/>
      <c r="X8" s="11"/>
      <c r="Y8" s="61">
        <f>-G8</f>
        <v>-155000</v>
      </c>
      <c r="Z8" s="61">
        <f>Y8</f>
        <v>-155000</v>
      </c>
      <c r="AA8" s="62"/>
      <c r="AB8" s="11"/>
    </row>
    <row r="9" spans="1:30" ht="18" x14ac:dyDescent="0.25">
      <c r="A9" s="45"/>
      <c r="B9" s="63" t="s">
        <v>18</v>
      </c>
      <c r="C9" s="64"/>
      <c r="D9" s="64"/>
      <c r="E9" s="64"/>
      <c r="F9" s="55" t="str">
        <f>Curr&amp;" :"</f>
        <v>¹ñ³Ù :</v>
      </c>
      <c r="G9" s="56">
        <f>'[1]F2 Gewinn'!E7</f>
        <v>187918</v>
      </c>
      <c r="H9" s="65"/>
      <c r="I9" s="19"/>
      <c r="J9" s="11"/>
      <c r="K9" s="51">
        <f>G9</f>
        <v>187918</v>
      </c>
      <c r="L9" s="11"/>
      <c r="M9" s="19"/>
      <c r="N9" s="11"/>
      <c r="O9" s="66">
        <f>-K9</f>
        <v>-187918</v>
      </c>
      <c r="P9" s="11"/>
      <c r="Q9" s="19"/>
      <c r="R9" s="11"/>
      <c r="S9" s="67">
        <f>-K9</f>
        <v>-187918</v>
      </c>
      <c r="T9" s="68">
        <f>-K9</f>
        <v>-187918</v>
      </c>
      <c r="U9" s="67">
        <f>-K9</f>
        <v>-187918</v>
      </c>
      <c r="V9" s="12"/>
      <c r="W9" s="3"/>
      <c r="X9" s="11"/>
      <c r="Y9" s="67">
        <f>K9</f>
        <v>187918</v>
      </c>
      <c r="Z9" s="67">
        <f>K9</f>
        <v>187918</v>
      </c>
      <c r="AA9" s="62"/>
      <c r="AB9" s="11"/>
    </row>
    <row r="10" spans="1:30" ht="18" x14ac:dyDescent="0.25">
      <c r="A10" s="45"/>
      <c r="B10" s="69" t="s">
        <v>19</v>
      </c>
      <c r="C10" s="70"/>
      <c r="D10" s="70"/>
      <c r="E10" s="70"/>
      <c r="F10" s="70"/>
      <c r="G10" s="70"/>
      <c r="H10" s="71"/>
      <c r="I10" s="19"/>
      <c r="J10" s="11"/>
      <c r="K10" s="72">
        <f>K9</f>
        <v>187918</v>
      </c>
      <c r="L10" s="11"/>
      <c r="M10" s="19"/>
      <c r="N10" s="11"/>
      <c r="O10" s="72">
        <f>SUM(O7:O9)</f>
        <v>162082</v>
      </c>
      <c r="P10" s="11"/>
      <c r="Q10" s="19"/>
      <c r="R10" s="11"/>
      <c r="S10" s="62"/>
      <c r="T10" s="62"/>
      <c r="U10" s="62"/>
      <c r="V10" s="12"/>
      <c r="W10" s="3"/>
      <c r="X10" s="11"/>
      <c r="Y10" s="62"/>
      <c r="Z10" s="62"/>
      <c r="AA10" s="62"/>
      <c r="AB10" s="11"/>
    </row>
    <row r="11" spans="1:30" ht="18" x14ac:dyDescent="0.25">
      <c r="A11" s="45"/>
      <c r="B11" s="63" t="s">
        <v>20</v>
      </c>
      <c r="C11" s="64"/>
      <c r="D11" s="64"/>
      <c r="E11" s="73">
        <f>'[1]F2 Gewinn'!L5</f>
        <v>112750.8</v>
      </c>
      <c r="F11" s="74" t="str">
        <f>Curr&amp;"  ×"</f>
        <v>¹ñ³Ù  ×</v>
      </c>
      <c r="G11" s="75">
        <f>'[1]F2 Gewinn'!R5</f>
        <v>9.4E-2</v>
      </c>
      <c r="H11" s="76"/>
      <c r="I11" s="19"/>
      <c r="J11" s="11"/>
      <c r="K11" s="51">
        <f>E11*G11</f>
        <v>10598.575200000001</v>
      </c>
      <c r="L11" s="11"/>
      <c r="M11" s="19"/>
      <c r="N11" s="11"/>
      <c r="O11" s="77">
        <f>-K11</f>
        <v>-10598.575200000001</v>
      </c>
      <c r="P11" s="11"/>
      <c r="Q11" s="19"/>
      <c r="R11" s="11"/>
      <c r="S11" s="78"/>
      <c r="T11" s="79">
        <f>-K11</f>
        <v>-10598.575200000001</v>
      </c>
      <c r="U11" s="79">
        <f>-K11</f>
        <v>-10598.575200000001</v>
      </c>
      <c r="V11" s="12"/>
      <c r="W11" s="3"/>
      <c r="X11" s="11"/>
      <c r="Y11" s="80">
        <f>K11</f>
        <v>10598.575200000001</v>
      </c>
      <c r="Z11" s="51">
        <f>K11</f>
        <v>10598.575200000001</v>
      </c>
      <c r="AA11" s="78" t="str">
        <f>IF(ISBLANK($G$5),"´»ñù"," "&amp;$G$5)</f>
        <v xml:space="preserve"> ó</v>
      </c>
      <c r="AB11" s="11"/>
      <c r="AD11" s="81" t="s">
        <v>21</v>
      </c>
    </row>
    <row r="12" spans="1:30" ht="18" x14ac:dyDescent="0.25">
      <c r="A12" s="45"/>
      <c r="B12" s="82" t="s">
        <v>22</v>
      </c>
      <c r="C12" s="83"/>
      <c r="D12" s="83"/>
      <c r="E12" s="83"/>
      <c r="F12" s="83"/>
      <c r="G12" s="83"/>
      <c r="H12" s="84"/>
      <c r="I12" s="19"/>
      <c r="J12" s="11"/>
      <c r="K12" s="85">
        <f>K10+K11</f>
        <v>198516.57519999999</v>
      </c>
      <c r="L12" s="11"/>
      <c r="M12" s="19"/>
      <c r="N12" s="11"/>
      <c r="O12" s="85">
        <f>SUM(O10:O11)</f>
        <v>151483.42480000001</v>
      </c>
      <c r="P12" s="11"/>
      <c r="Q12" s="19"/>
      <c r="R12" s="11"/>
      <c r="S12" s="78"/>
      <c r="T12" s="62"/>
      <c r="U12" s="62"/>
      <c r="V12" s="11"/>
      <c r="W12" s="3"/>
      <c r="X12" s="11"/>
      <c r="Y12" s="62"/>
      <c r="Z12" s="86">
        <f>SUM(Z8:Z11)</f>
        <v>43516.575199999999</v>
      </c>
      <c r="AA12" s="87">
        <f>IF($E$4=0,0,Z12/$E$4)</f>
        <v>2175.8287599999999</v>
      </c>
      <c r="AB12" s="11"/>
    </row>
    <row r="13" spans="1:30" ht="18" x14ac:dyDescent="0.25">
      <c r="A13" s="45"/>
      <c r="B13" s="63" t="s">
        <v>23</v>
      </c>
      <c r="C13" s="64"/>
      <c r="D13" s="64"/>
      <c r="E13" s="73">
        <f>'[1]F2 Gewinn'!L3</f>
        <v>50</v>
      </c>
      <c r="F13" s="74" t="s">
        <v>24</v>
      </c>
      <c r="G13" s="73">
        <f>'[1]F2 Gewinn'!R3</f>
        <v>300</v>
      </c>
      <c r="H13" s="88"/>
      <c r="I13" s="19"/>
      <c r="J13" s="11"/>
      <c r="K13" s="59">
        <f>E13*G13</f>
        <v>15000</v>
      </c>
      <c r="L13" s="11"/>
      <c r="M13" s="19"/>
      <c r="N13" s="11"/>
      <c r="O13" s="66">
        <f>-K13</f>
        <v>-15000</v>
      </c>
      <c r="P13" s="11"/>
      <c r="Q13" s="19"/>
      <c r="R13" s="11"/>
      <c r="S13" s="79">
        <f>-K13</f>
        <v>-15000</v>
      </c>
      <c r="T13" s="89"/>
      <c r="U13" s="79">
        <f>-K13</f>
        <v>-15000</v>
      </c>
      <c r="V13" s="12"/>
      <c r="W13" s="3"/>
      <c r="X13" s="11"/>
      <c r="Y13" s="80">
        <f>K13</f>
        <v>15000</v>
      </c>
      <c r="Z13" s="59">
        <f>K13</f>
        <v>15000</v>
      </c>
      <c r="AA13" s="78" t="str">
        <f>IF(ISBLANK($G$5),"´»ñù"," "&amp;$G$5)</f>
        <v xml:space="preserve"> ó</v>
      </c>
      <c r="AB13" s="11"/>
    </row>
    <row r="14" spans="1:30" ht="18" x14ac:dyDescent="0.25">
      <c r="A14" s="45"/>
      <c r="B14" s="82" t="s">
        <v>25</v>
      </c>
      <c r="C14" s="64"/>
      <c r="D14" s="64"/>
      <c r="E14" s="64"/>
      <c r="F14" s="64"/>
      <c r="G14" s="64"/>
      <c r="H14" s="65"/>
      <c r="I14" s="19"/>
      <c r="J14" s="11"/>
      <c r="K14" s="90">
        <f>K12+K13</f>
        <v>213516.57519999999</v>
      </c>
      <c r="L14" s="11"/>
      <c r="M14" s="19"/>
      <c r="N14" s="11"/>
      <c r="O14" s="90">
        <f>SUM(O12:O13)</f>
        <v>136483.42480000001</v>
      </c>
      <c r="P14" s="11"/>
      <c r="Q14" s="19"/>
      <c r="R14" s="11"/>
      <c r="S14" s="62"/>
      <c r="T14" s="78"/>
      <c r="U14" s="78"/>
      <c r="V14" s="12"/>
      <c r="W14" s="3"/>
      <c r="X14" s="11"/>
      <c r="Y14" s="62"/>
      <c r="Z14" s="91">
        <f>SUM(Z12:Z13)</f>
        <v>58516.575199999999</v>
      </c>
      <c r="AA14" s="87">
        <f>IF($E$4=0,0,Z14/$E$4)</f>
        <v>2925.8287599999999</v>
      </c>
      <c r="AB14" s="11"/>
    </row>
    <row r="15" spans="1:30" ht="18" x14ac:dyDescent="0.25">
      <c r="A15" s="45"/>
      <c r="B15" s="63" t="s">
        <v>26</v>
      </c>
      <c r="C15" s="64"/>
      <c r="D15" s="64"/>
      <c r="E15" s="92">
        <f>'[1]F2 Gewinn'!L7</f>
        <v>1</v>
      </c>
      <c r="F15" s="74" t="s">
        <v>27</v>
      </c>
      <c r="G15" s="93">
        <f>'[1]F2 Gewinn'!R7</f>
        <v>54000</v>
      </c>
      <c r="H15" s="94"/>
      <c r="I15" s="19"/>
      <c r="J15" s="11"/>
      <c r="K15" s="59">
        <f>E15*G15</f>
        <v>54000</v>
      </c>
      <c r="L15" s="11"/>
      <c r="M15" s="19"/>
      <c r="N15" s="11"/>
      <c r="O15" s="66">
        <f>-K15</f>
        <v>-54000</v>
      </c>
      <c r="P15" s="11"/>
      <c r="Q15" s="19"/>
      <c r="R15" s="11"/>
      <c r="S15" s="77">
        <f>-K15</f>
        <v>-54000</v>
      </c>
      <c r="T15" s="77">
        <f>-K15</f>
        <v>-54000</v>
      </c>
      <c r="U15" s="89"/>
      <c r="V15" s="12"/>
      <c r="W15" s="3"/>
      <c r="X15" s="11"/>
      <c r="Y15" s="51">
        <f>K15</f>
        <v>54000</v>
      </c>
      <c r="Z15" s="59">
        <f>K15</f>
        <v>54000</v>
      </c>
      <c r="AA15" s="78"/>
      <c r="AB15" s="11"/>
    </row>
    <row r="16" spans="1:30" ht="18" x14ac:dyDescent="0.25">
      <c r="A16" s="45"/>
      <c r="B16" s="63" t="s">
        <v>28</v>
      </c>
      <c r="C16" s="83"/>
      <c r="D16" s="83"/>
      <c r="E16" s="83"/>
      <c r="F16" s="55" t="str">
        <f>Curr&amp;" :"</f>
        <v>¹ñ³Ù :</v>
      </c>
      <c r="G16" s="93">
        <f>SUM('[1]F2 Gewinn'!H23)</f>
        <v>0</v>
      </c>
      <c r="H16" s="84"/>
      <c r="I16" s="19"/>
      <c r="J16" s="11"/>
      <c r="K16" s="95">
        <f>G16</f>
        <v>0</v>
      </c>
      <c r="L16" s="11"/>
      <c r="M16" s="19"/>
      <c r="N16" s="11"/>
      <c r="O16" s="67">
        <f>-K16</f>
        <v>0</v>
      </c>
      <c r="P16" s="11"/>
      <c r="Q16" s="19"/>
      <c r="R16" s="11"/>
      <c r="S16" s="96">
        <f>-K16</f>
        <v>0</v>
      </c>
      <c r="T16" s="96">
        <f>-K16</f>
        <v>0</v>
      </c>
      <c r="U16" s="79">
        <f>-K16</f>
        <v>0</v>
      </c>
      <c r="V16" s="12"/>
      <c r="W16" s="3"/>
      <c r="X16" s="11"/>
      <c r="Y16" s="97">
        <f>K16</f>
        <v>0</v>
      </c>
      <c r="Z16" s="98">
        <f>K16</f>
        <v>0</v>
      </c>
      <c r="AA16" s="78" t="str">
        <f>IF(ISBLANK($G$5),"´»ñù"," "&amp;$G$5)</f>
        <v xml:space="preserve"> ó</v>
      </c>
      <c r="AB16" s="11"/>
    </row>
    <row r="17" spans="1:28" ht="18" x14ac:dyDescent="0.25">
      <c r="A17" s="45"/>
      <c r="B17" s="99" t="s">
        <v>29</v>
      </c>
      <c r="C17" s="70"/>
      <c r="D17" s="70"/>
      <c r="E17" s="70"/>
      <c r="F17" s="70"/>
      <c r="G17" s="70"/>
      <c r="H17" s="71"/>
      <c r="I17" s="19"/>
      <c r="J17" s="11"/>
      <c r="K17" s="72">
        <f>SUM(K14:K16)</f>
        <v>267516.57519999996</v>
      </c>
      <c r="L17" s="11"/>
      <c r="M17" s="19"/>
      <c r="N17" s="11"/>
      <c r="O17" s="72">
        <f>SUM(O14:O16)</f>
        <v>82483.424800000008</v>
      </c>
      <c r="P17" s="11"/>
      <c r="Q17" s="19"/>
      <c r="R17" s="11"/>
      <c r="S17" s="62"/>
      <c r="T17" s="62"/>
      <c r="U17" s="62"/>
      <c r="V17" s="12"/>
      <c r="W17" s="3"/>
      <c r="X17" s="11"/>
      <c r="Y17" s="62"/>
      <c r="Z17" s="100">
        <f>SUM(Z14:Z16)</f>
        <v>112516.57519999999</v>
      </c>
      <c r="AA17" s="87">
        <f>IF($E$4=0,0,Z17/$E$4)</f>
        <v>5625.8287599999994</v>
      </c>
      <c r="AB17" s="11"/>
    </row>
    <row r="18" spans="1:28" ht="18" x14ac:dyDescent="0.25">
      <c r="A18" s="45"/>
      <c r="B18" s="101" t="s">
        <v>30</v>
      </c>
      <c r="C18" s="15"/>
      <c r="D18" s="15"/>
      <c r="E18" s="15"/>
      <c r="F18" s="15"/>
      <c r="G18" s="102" t="s">
        <v>31</v>
      </c>
      <c r="H18" s="103"/>
      <c r="I18" s="19"/>
      <c r="J18" s="11"/>
      <c r="K18" s="62"/>
      <c r="L18" s="11"/>
      <c r="M18" s="19"/>
      <c r="N18" s="11"/>
      <c r="O18" s="62"/>
      <c r="P18" s="11"/>
      <c r="Q18" s="19"/>
      <c r="R18" s="11"/>
      <c r="S18" s="104">
        <f>SUM(S7:S17)</f>
        <v>93082</v>
      </c>
      <c r="T18" s="104">
        <f>SUM(T7:T17)</f>
        <v>97483.424800000008</v>
      </c>
      <c r="U18" s="104">
        <f>SUM(U7:U17)</f>
        <v>136483.42480000001</v>
      </c>
      <c r="V18" s="12"/>
      <c r="W18" s="3"/>
      <c r="X18" s="11"/>
      <c r="Y18" s="105"/>
      <c r="Z18" s="11"/>
      <c r="AA18" s="11"/>
      <c r="AB18" s="11"/>
    </row>
    <row r="19" spans="1:28" ht="18" x14ac:dyDescent="0.25">
      <c r="A19" s="45"/>
      <c r="B19" s="106" t="s">
        <v>32</v>
      </c>
      <c r="C19" s="15"/>
      <c r="D19" s="15"/>
      <c r="E19" s="15"/>
      <c r="F19" s="15"/>
      <c r="G19" s="107" t="s">
        <v>33</v>
      </c>
      <c r="H19" s="108"/>
      <c r="I19" s="19"/>
      <c r="J19" s="11"/>
      <c r="K19" s="62"/>
      <c r="L19" s="11"/>
      <c r="M19" s="19"/>
      <c r="N19" s="11"/>
      <c r="O19" s="62"/>
      <c r="P19" s="11"/>
      <c r="Q19" s="19"/>
      <c r="R19" s="11"/>
      <c r="S19" s="59">
        <f>E11</f>
        <v>112750.8</v>
      </c>
      <c r="T19" s="59">
        <f>$E$13</f>
        <v>50</v>
      </c>
      <c r="U19" s="109">
        <f>$E$15</f>
        <v>1</v>
      </c>
      <c r="V19" s="12"/>
      <c r="W19" s="3"/>
      <c r="X19" s="11"/>
      <c r="Y19" s="105"/>
      <c r="Z19" s="105"/>
      <c r="AA19" s="11"/>
      <c r="AB19" s="11"/>
    </row>
    <row r="20" spans="1:28" ht="18" x14ac:dyDescent="0.25">
      <c r="A20" s="45"/>
      <c r="B20" s="101" t="s">
        <v>34</v>
      </c>
      <c r="C20" s="32"/>
      <c r="D20" s="32"/>
      <c r="E20" s="32"/>
      <c r="F20" s="32"/>
      <c r="G20" s="110" t="s">
        <v>35</v>
      </c>
      <c r="H20" s="111"/>
      <c r="I20" s="19"/>
      <c r="J20" s="11"/>
      <c r="K20" s="62"/>
      <c r="L20" s="11"/>
      <c r="M20" s="19"/>
      <c r="N20" s="11"/>
      <c r="O20" s="62"/>
      <c r="P20" s="11"/>
      <c r="Q20" s="19"/>
      <c r="R20" s="11"/>
      <c r="S20" s="112">
        <f>IF(S19=0,0,S18/S19)</f>
        <v>0.82555511801246639</v>
      </c>
      <c r="T20" s="113">
        <f>IF(T19=0,0,T18/T19)</f>
        <v>1949.6684960000002</v>
      </c>
      <c r="U20" s="113">
        <f>IF(U19=0,0,U18/U19)</f>
        <v>136483.42480000001</v>
      </c>
      <c r="V20" s="12"/>
      <c r="W20" s="3"/>
      <c r="X20" s="11"/>
      <c r="Y20" s="105"/>
      <c r="Z20" s="105"/>
      <c r="AA20" s="11"/>
      <c r="AB20" s="11"/>
    </row>
    <row r="21" spans="1:28" ht="6" customHeight="1" x14ac:dyDescent="0.25">
      <c r="A21" s="45"/>
      <c r="B21" s="10"/>
      <c r="C21" s="10"/>
      <c r="D21" s="10"/>
      <c r="E21" s="10"/>
      <c r="F21" s="10"/>
      <c r="G21" s="19"/>
      <c r="H21" s="10"/>
      <c r="I21" s="10"/>
      <c r="J21" s="11"/>
      <c r="K21" s="62"/>
      <c r="L21" s="11"/>
      <c r="M21" s="10"/>
      <c r="N21" s="11"/>
      <c r="O21" s="62"/>
      <c r="P21" s="11"/>
      <c r="Q21" s="10"/>
      <c r="R21" s="12"/>
      <c r="S21" s="12"/>
      <c r="T21" s="12"/>
      <c r="U21" s="12"/>
      <c r="V21" s="12"/>
      <c r="W21" s="3"/>
      <c r="X21" s="12"/>
      <c r="Y21" s="114"/>
      <c r="Z21" s="62"/>
      <c r="AA21" s="12"/>
      <c r="AB21" s="12"/>
    </row>
    <row r="22" spans="1:28" ht="18" x14ac:dyDescent="0.25">
      <c r="A22" s="45"/>
      <c r="B22" s="115" t="s">
        <v>36</v>
      </c>
      <c r="C22" s="47"/>
      <c r="D22" s="47"/>
      <c r="E22" s="116">
        <f>'[1]F2 Gewinn'!F26</f>
        <v>150000</v>
      </c>
      <c r="F22" s="117" t="str">
        <f>Curr&amp;"  ×"</f>
        <v>¹ñ³Ù  ×</v>
      </c>
      <c r="G22" s="118">
        <f>'[1]F2 Gewinn'!I26</f>
        <v>0.1</v>
      </c>
      <c r="H22" s="50"/>
      <c r="I22" s="19"/>
      <c r="J22" s="11"/>
      <c r="K22" s="51">
        <f>E22*G22</f>
        <v>15000</v>
      </c>
      <c r="L22" s="11"/>
      <c r="M22" s="19"/>
      <c r="N22" s="11"/>
      <c r="O22" s="77">
        <f t="shared" ref="O22:O27" si="0">-K22</f>
        <v>-15000</v>
      </c>
      <c r="P22" s="11"/>
      <c r="Q22" s="19"/>
      <c r="R22" s="11"/>
      <c r="S22" s="77">
        <f>-K22</f>
        <v>-15000</v>
      </c>
      <c r="T22" s="77">
        <f>-K22</f>
        <v>-15000</v>
      </c>
      <c r="U22" s="77">
        <f t="shared" ref="U22:U27" si="1">-K22</f>
        <v>-15000</v>
      </c>
      <c r="V22" s="12"/>
      <c r="W22" s="3"/>
      <c r="X22" s="11"/>
      <c r="Y22" s="51">
        <f t="shared" ref="Y22:Y27" si="2">K22</f>
        <v>15000</v>
      </c>
      <c r="Z22" s="62"/>
      <c r="AA22" s="11"/>
      <c r="AB22" s="11"/>
    </row>
    <row r="23" spans="1:28" ht="18" x14ac:dyDescent="0.25">
      <c r="A23" s="45"/>
      <c r="B23" s="53" t="s">
        <v>37</v>
      </c>
      <c r="C23" s="54"/>
      <c r="D23" s="54"/>
      <c r="E23" s="119">
        <f>'[1]F2 Gewinn'!F27</f>
        <v>80000</v>
      </c>
      <c r="F23" s="120" t="str">
        <f>Curr&amp;"  ×"</f>
        <v>¹ñ³Ù  ×</v>
      </c>
      <c r="G23" s="121">
        <f>'[1]F2 Gewinn'!I27</f>
        <v>0.04</v>
      </c>
      <c r="H23" s="57"/>
      <c r="I23" s="19"/>
      <c r="J23" s="11"/>
      <c r="K23" s="98">
        <f>E23*G23</f>
        <v>3200</v>
      </c>
      <c r="L23" s="11"/>
      <c r="M23" s="19"/>
      <c r="N23" s="11"/>
      <c r="O23" s="122">
        <f t="shared" si="0"/>
        <v>-3200</v>
      </c>
      <c r="P23" s="11"/>
      <c r="Q23" s="19"/>
      <c r="R23" s="11"/>
      <c r="S23" s="96">
        <f>-K23</f>
        <v>-3200</v>
      </c>
      <c r="T23" s="122">
        <f>-K23</f>
        <v>-3200</v>
      </c>
      <c r="U23" s="122">
        <f t="shared" si="1"/>
        <v>-3200</v>
      </c>
      <c r="V23" s="12"/>
      <c r="W23" s="3"/>
      <c r="X23" s="11"/>
      <c r="Y23" s="59">
        <f t="shared" si="2"/>
        <v>3200</v>
      </c>
      <c r="Z23" s="62"/>
      <c r="AA23" s="11"/>
      <c r="AB23" s="11"/>
    </row>
    <row r="24" spans="1:28" ht="18" x14ac:dyDescent="0.25">
      <c r="A24" s="45"/>
      <c r="B24" s="63" t="s">
        <v>38</v>
      </c>
      <c r="C24" s="64"/>
      <c r="D24" s="64"/>
      <c r="E24" s="73">
        <f>SUM(E22:E23)/2</f>
        <v>115000</v>
      </c>
      <c r="F24" s="123" t="str">
        <f>Curr&amp;"  ×"</f>
        <v>¹ñ³Ù  ×</v>
      </c>
      <c r="G24" s="75">
        <f>'[1]F2 Gewinn'!R6</f>
        <v>0.10099999999999999</v>
      </c>
      <c r="H24" s="65"/>
      <c r="I24" s="19"/>
      <c r="J24" s="11"/>
      <c r="K24" s="59">
        <f>E24*G24</f>
        <v>11615</v>
      </c>
      <c r="L24" s="11"/>
      <c r="M24" s="19"/>
      <c r="N24" s="11"/>
      <c r="O24" s="66">
        <f t="shared" si="0"/>
        <v>-11615</v>
      </c>
      <c r="P24" s="11"/>
      <c r="Q24" s="19"/>
      <c r="R24" s="11"/>
      <c r="S24" s="124"/>
      <c r="T24" s="125">
        <f>-K24</f>
        <v>-11615</v>
      </c>
      <c r="U24" s="125">
        <f t="shared" si="1"/>
        <v>-11615</v>
      </c>
      <c r="V24" s="12"/>
      <c r="W24" s="3"/>
      <c r="X24" s="11"/>
      <c r="Y24" s="59">
        <f t="shared" si="2"/>
        <v>11615</v>
      </c>
      <c r="Z24" s="62"/>
      <c r="AA24" s="11"/>
      <c r="AB24" s="11"/>
    </row>
    <row r="25" spans="1:28" ht="18" x14ac:dyDescent="0.25">
      <c r="A25" s="45"/>
      <c r="B25" s="63" t="s">
        <v>39</v>
      </c>
      <c r="C25" s="64"/>
      <c r="D25" s="64"/>
      <c r="E25" s="126">
        <f>'[1]F2 Gewinn'!L4</f>
        <v>20</v>
      </c>
      <c r="F25" s="74" t="s">
        <v>24</v>
      </c>
      <c r="G25" s="73">
        <f>'[1]F2 Gewinn'!R4</f>
        <v>330</v>
      </c>
      <c r="H25" s="88"/>
      <c r="I25" s="19"/>
      <c r="J25" s="11"/>
      <c r="K25" s="59">
        <f>E25*G25</f>
        <v>6600</v>
      </c>
      <c r="L25" s="11"/>
      <c r="M25" s="19"/>
      <c r="N25" s="11"/>
      <c r="O25" s="66">
        <f t="shared" si="0"/>
        <v>-6600</v>
      </c>
      <c r="P25" s="11"/>
      <c r="Q25" s="19"/>
      <c r="R25" s="11"/>
      <c r="S25" s="77">
        <f>-K25</f>
        <v>-6600</v>
      </c>
      <c r="T25" s="127"/>
      <c r="U25" s="66">
        <f t="shared" si="1"/>
        <v>-6600</v>
      </c>
      <c r="V25" s="12"/>
      <c r="W25" s="3"/>
      <c r="X25" s="11"/>
      <c r="Y25" s="59">
        <f t="shared" si="2"/>
        <v>6600</v>
      </c>
      <c r="Z25" s="62"/>
      <c r="AA25" s="11"/>
      <c r="AB25" s="11"/>
    </row>
    <row r="26" spans="1:28" ht="18" x14ac:dyDescent="0.25">
      <c r="A26" s="45"/>
      <c r="B26" s="63" t="s">
        <v>40</v>
      </c>
      <c r="C26" s="64"/>
      <c r="D26" s="64"/>
      <c r="E26" s="64"/>
      <c r="F26" s="55" t="str">
        <f>Curr&amp;" :"</f>
        <v>¹ñ³Ù :</v>
      </c>
      <c r="G26" s="73">
        <f>'[1]F2 Gewinn'!F26*'[1]F2 Gewinn'!L26+'[1]F2 Gewinn'!F27*'[1]F2 Gewinn'!L27+'[1]F2 Gewinn'!I32</f>
        <v>32300</v>
      </c>
      <c r="H26" s="65"/>
      <c r="I26" s="19"/>
      <c r="J26" s="11"/>
      <c r="K26" s="59">
        <f>G26</f>
        <v>32300</v>
      </c>
      <c r="L26" s="11"/>
      <c r="M26" s="19"/>
      <c r="N26" s="11"/>
      <c r="O26" s="66">
        <f t="shared" si="0"/>
        <v>-32300</v>
      </c>
      <c r="P26" s="11"/>
      <c r="Q26" s="19"/>
      <c r="R26" s="11"/>
      <c r="S26" s="122">
        <f>-K26</f>
        <v>-32300</v>
      </c>
      <c r="T26" s="122">
        <f>-K26</f>
        <v>-32300</v>
      </c>
      <c r="U26" s="122">
        <f t="shared" si="1"/>
        <v>-32300</v>
      </c>
      <c r="V26" s="12"/>
      <c r="W26" s="3"/>
      <c r="X26" s="11"/>
      <c r="Y26" s="59">
        <f t="shared" si="2"/>
        <v>32300</v>
      </c>
      <c r="Z26" s="62"/>
      <c r="AA26" s="11"/>
      <c r="AB26" s="11"/>
    </row>
    <row r="27" spans="1:28" ht="18" x14ac:dyDescent="0.25">
      <c r="A27" s="45"/>
      <c r="B27" s="128" t="s">
        <v>41</v>
      </c>
      <c r="C27" s="70"/>
      <c r="D27" s="70"/>
      <c r="E27" s="70"/>
      <c r="F27" s="55" t="str">
        <f>Curr&amp;" :"</f>
        <v>¹ñ³Ù :</v>
      </c>
      <c r="G27" s="73">
        <f>'[1]F2 Gewinn'!I33</f>
        <v>20000</v>
      </c>
      <c r="H27" s="71"/>
      <c r="I27" s="19"/>
      <c r="J27" s="11"/>
      <c r="K27" s="95">
        <f>G27</f>
        <v>20000</v>
      </c>
      <c r="L27" s="11"/>
      <c r="M27" s="19"/>
      <c r="N27" s="11"/>
      <c r="O27" s="67">
        <f t="shared" si="0"/>
        <v>-20000</v>
      </c>
      <c r="P27" s="11"/>
      <c r="Q27" s="19"/>
      <c r="R27" s="11"/>
      <c r="S27" s="67">
        <f>-K27</f>
        <v>-20000</v>
      </c>
      <c r="T27" s="67">
        <f>-K27</f>
        <v>-20000</v>
      </c>
      <c r="U27" s="67">
        <f t="shared" si="1"/>
        <v>-20000</v>
      </c>
      <c r="V27" s="12"/>
      <c r="W27" s="3"/>
      <c r="X27" s="11"/>
      <c r="Y27" s="95">
        <f t="shared" si="2"/>
        <v>20000</v>
      </c>
      <c r="Z27" s="78"/>
      <c r="AA27" s="11"/>
      <c r="AB27" s="11"/>
    </row>
    <row r="28" spans="1:28" ht="18" x14ac:dyDescent="0.25">
      <c r="A28" s="45"/>
      <c r="B28" s="129" t="s">
        <v>42</v>
      </c>
      <c r="C28" s="130"/>
      <c r="D28" s="130"/>
      <c r="E28" s="130"/>
      <c r="F28" s="130"/>
      <c r="G28" s="130"/>
      <c r="H28" s="131"/>
      <c r="I28" s="19"/>
      <c r="J28" s="11"/>
      <c r="K28" s="72">
        <f>SUM(K17:K27)</f>
        <v>356231.57519999996</v>
      </c>
      <c r="L28" s="11"/>
      <c r="M28" s="19"/>
      <c r="N28" s="11"/>
      <c r="O28" s="72">
        <f>SUM(O17:O27)</f>
        <v>-6231.575199999992</v>
      </c>
      <c r="P28" s="11"/>
      <c r="Q28" s="19"/>
      <c r="R28" s="11"/>
      <c r="S28" s="132"/>
      <c r="T28" s="132"/>
      <c r="U28" s="132"/>
      <c r="V28" s="12"/>
      <c r="W28" s="3"/>
      <c r="X28" s="11"/>
      <c r="Y28" s="133">
        <f>SUM(Y7:Y27)</f>
        <v>201231.57519999999</v>
      </c>
      <c r="Z28" s="87">
        <f>IF($E$4=0,0,Y28/$E$4)</f>
        <v>10061.57876</v>
      </c>
      <c r="AA28" s="11" t="str">
        <f>IF(ISBLANK($G$5),"´»ñù"," "&amp;$G$5)</f>
        <v xml:space="preserve"> ó</v>
      </c>
      <c r="AB28" s="11"/>
    </row>
    <row r="29" spans="1:28" ht="18" x14ac:dyDescent="0.25">
      <c r="A29" s="45"/>
      <c r="B29" s="101" t="s">
        <v>43</v>
      </c>
      <c r="C29" s="15"/>
      <c r="D29" s="15"/>
      <c r="E29" s="15"/>
      <c r="F29" s="15"/>
      <c r="G29" s="102" t="s">
        <v>31</v>
      </c>
      <c r="H29" s="103"/>
      <c r="I29" s="19"/>
      <c r="J29" s="11"/>
      <c r="K29" s="58"/>
      <c r="L29" s="11"/>
      <c r="M29" s="19"/>
      <c r="N29" s="11"/>
      <c r="O29" s="134"/>
      <c r="P29" s="11"/>
      <c r="Q29" s="19"/>
      <c r="R29" s="11"/>
      <c r="S29" s="104">
        <f>SUM(S7:S17,S22:S27)</f>
        <v>15982</v>
      </c>
      <c r="T29" s="104">
        <f>SUM(T7:T17,T22:T27)</f>
        <v>15368.424800000008</v>
      </c>
      <c r="U29" s="104">
        <f>SUM(U7:U17,U22:U27)</f>
        <v>47768.424800000008</v>
      </c>
      <c r="V29" s="12"/>
      <c r="W29" s="3"/>
      <c r="X29" s="11"/>
      <c r="Y29" s="11"/>
      <c r="Z29" s="11"/>
      <c r="AA29" s="11"/>
      <c r="AB29" s="11"/>
    </row>
    <row r="30" spans="1:28" ht="18" x14ac:dyDescent="0.25">
      <c r="A30" s="45"/>
      <c r="B30" s="106" t="s">
        <v>44</v>
      </c>
      <c r="C30" s="15"/>
      <c r="D30" s="15"/>
      <c r="E30" s="15"/>
      <c r="F30" s="15"/>
      <c r="G30" s="107" t="s">
        <v>33</v>
      </c>
      <c r="H30" s="108"/>
      <c r="I30" s="19"/>
      <c r="J30" s="11"/>
      <c r="K30" s="58"/>
      <c r="L30" s="11"/>
      <c r="M30" s="19"/>
      <c r="N30" s="11"/>
      <c r="O30" s="11"/>
      <c r="P30" s="11"/>
      <c r="Q30" s="19"/>
      <c r="R30" s="11"/>
      <c r="S30" s="59">
        <f>E11+E24</f>
        <v>227750.8</v>
      </c>
      <c r="T30" s="59">
        <f>$E$13+$E$25</f>
        <v>70</v>
      </c>
      <c r="U30" s="109">
        <f>$E$15</f>
        <v>1</v>
      </c>
      <c r="V30" s="12"/>
      <c r="W30" s="3"/>
      <c r="X30" s="11"/>
      <c r="Y30" s="11"/>
      <c r="Z30" s="11"/>
      <c r="AA30" s="11"/>
      <c r="AB30" s="11"/>
    </row>
    <row r="31" spans="1:28" ht="18" x14ac:dyDescent="0.25">
      <c r="A31" s="45"/>
      <c r="B31" s="101" t="s">
        <v>34</v>
      </c>
      <c r="C31" s="15"/>
      <c r="D31" s="15"/>
      <c r="E31" s="15"/>
      <c r="F31" s="15"/>
      <c r="G31" s="107" t="s">
        <v>35</v>
      </c>
      <c r="H31" s="108"/>
      <c r="I31" s="19"/>
      <c r="J31" s="11"/>
      <c r="K31" s="58"/>
      <c r="L31" s="11"/>
      <c r="M31" s="19"/>
      <c r="N31" s="11"/>
      <c r="O31" s="11"/>
      <c r="P31" s="11"/>
      <c r="Q31" s="19"/>
      <c r="R31" s="11"/>
      <c r="S31" s="135">
        <f>IF(S30=0,0,S29/S30)</f>
        <v>7.0173189292858693E-2</v>
      </c>
      <c r="T31" s="136">
        <f>IF(T30=0,0,T29/T30)</f>
        <v>219.54892571428582</v>
      </c>
      <c r="U31" s="137">
        <f>IF(U30=0,0,U29/U30)</f>
        <v>47768.424800000008</v>
      </c>
      <c r="V31" s="12"/>
      <c r="W31" s="3"/>
      <c r="X31" s="11"/>
      <c r="Y31" s="11"/>
      <c r="Z31" s="11"/>
      <c r="AA31" s="11"/>
      <c r="AB31" s="11"/>
    </row>
    <row r="32" spans="1:28" ht="6.75" customHeight="1" x14ac:dyDescent="0.25">
      <c r="B32" s="138"/>
      <c r="C32" s="32"/>
      <c r="D32" s="32"/>
      <c r="E32" s="32"/>
      <c r="F32" s="32"/>
      <c r="G32" s="110"/>
      <c r="H32" s="111"/>
      <c r="I32" s="10"/>
      <c r="J32" s="12"/>
      <c r="K32" s="12"/>
      <c r="L32" s="12"/>
      <c r="M32" s="10"/>
      <c r="N32" s="12"/>
      <c r="O32" s="12"/>
      <c r="P32" s="12"/>
      <c r="Q32" s="10"/>
      <c r="R32" s="12"/>
      <c r="S32" s="12"/>
      <c r="T32" s="12"/>
      <c r="U32" s="12"/>
      <c r="V32" s="12"/>
      <c r="W32" s="3"/>
      <c r="X32" s="12"/>
      <c r="Y32" s="12"/>
      <c r="Z32" s="12"/>
      <c r="AA32" s="12"/>
      <c r="AB32" s="12"/>
    </row>
    <row r="33" spans="2:29" ht="6.75" customHeight="1" x14ac:dyDescent="0.25">
      <c r="B33" s="139"/>
      <c r="C33" s="139"/>
      <c r="D33" s="139"/>
      <c r="E33" s="139"/>
      <c r="F33" s="139"/>
      <c r="G33" s="140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X33" s="139"/>
      <c r="Y33" s="139"/>
      <c r="Z33" s="139"/>
      <c r="AA33" s="139"/>
      <c r="AB33" s="139"/>
    </row>
    <row r="34" spans="2:29" x14ac:dyDescent="0.25">
      <c r="G34" s="141"/>
      <c r="I34" s="139"/>
      <c r="M34" s="139"/>
      <c r="Q34" s="139"/>
    </row>
    <row r="35" spans="2:29" x14ac:dyDescent="0.25">
      <c r="G35" s="141"/>
      <c r="I35" s="139"/>
      <c r="M35" s="139"/>
      <c r="Q35" s="139"/>
      <c r="W35" s="139"/>
    </row>
    <row r="36" spans="2:29" x14ac:dyDescent="0.25">
      <c r="G36" s="141"/>
      <c r="I36" s="139"/>
      <c r="M36" s="139"/>
      <c r="W36" s="139"/>
      <c r="AC36" s="139"/>
    </row>
    <row r="37" spans="2:29" x14ac:dyDescent="0.25">
      <c r="I37" s="139"/>
      <c r="M37" s="139"/>
      <c r="Q37" s="139"/>
      <c r="W37" s="139"/>
      <c r="AC37" s="139"/>
    </row>
    <row r="38" spans="2:29" x14ac:dyDescent="0.25">
      <c r="I38" s="139"/>
    </row>
    <row r="39" spans="2:29" x14ac:dyDescent="0.25">
      <c r="I39" s="139"/>
    </row>
    <row r="40" spans="2:29" x14ac:dyDescent="0.25">
      <c r="I40" s="139"/>
    </row>
    <row r="41" spans="2:29" x14ac:dyDescent="0.25">
      <c r="I41" s="139"/>
      <c r="K41" s="142"/>
    </row>
    <row r="42" spans="2:29" x14ac:dyDescent="0.25">
      <c r="I42" s="139"/>
    </row>
  </sheetData>
  <mergeCells count="1">
    <mergeCell ref="Y4:Z4"/>
  </mergeCells>
  <pageMargins left="0.78740157480314998" right="0.78740157480314998" top="0.78740157480314998" bottom="0.78740157480314998" header="0.23622047244094499" footer="0.39370078740157499"/>
  <pageSetup paperSize="9" scale="88" firstPageNumber="2" orientation="landscape" useFirstPageNumber="1" horizontalDpi="300" verticalDpi="300" r:id="rId1"/>
  <headerFooter alignWithMargins="0">
    <oddFooter>&amp;L&amp;"Arial AM,Standard"&amp;8{´áõë³µáõÍáõÃÛ³Ý ¿ÏáÝáÙÇÏ³}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F5 Analyse</vt:lpstr>
      <vt:lpstr>'F5 Analyse'!Druckbereich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Rechenzentrum</cp:lastModifiedBy>
  <dcterms:created xsi:type="dcterms:W3CDTF">2020-05-11T09:06:49Z</dcterms:created>
  <dcterms:modified xsi:type="dcterms:W3CDTF">2020-05-11T09:08:27Z</dcterms:modified>
</cp:coreProperties>
</file>